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help\Desktop\Transfer\Site Data\2020\NA upload tables\Updated 2020\"/>
    </mc:Choice>
  </mc:AlternateContent>
  <xr:revisionPtr revIDLastSave="0" documentId="13_ncr:1_{D8C5C796-E2B6-4C73-BA90-FB98E8194243}" xr6:coauthVersionLast="36" xr6:coauthVersionMax="45" xr10:uidLastSave="{00000000-0000-0000-0000-000000000000}"/>
  <bookViews>
    <workbookView xWindow="-120" yWindow="-120" windowWidth="20730" windowHeight="11160" xr2:uid="{F1F1871F-73E4-4083-AB7E-3C583ED2A0DD}"/>
  </bookViews>
  <sheets>
    <sheet name="GDP at Constant Pr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3" i="1" l="1"/>
  <c r="O51" i="1"/>
  <c r="O49" i="1"/>
  <c r="O48" i="1"/>
  <c r="O47" i="1"/>
  <c r="O46" i="1"/>
  <c r="O45" i="1"/>
  <c r="O44" i="1"/>
  <c r="O43" i="1"/>
  <c r="O42" i="1"/>
  <c r="O41" i="1"/>
  <c r="O40" i="1"/>
  <c r="O39" i="1"/>
  <c r="O35" i="1"/>
  <c r="O36" i="1"/>
  <c r="O37" i="1"/>
  <c r="O38" i="1"/>
  <c r="O34" i="1"/>
  <c r="O32" i="1"/>
  <c r="O33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1" i="1"/>
  <c r="O10" i="1"/>
  <c r="O9" i="1"/>
  <c r="O8" i="1"/>
  <c r="O7" i="1"/>
  <c r="O5" i="1"/>
  <c r="O4" i="1"/>
</calcChain>
</file>

<file path=xl/sharedStrings.xml><?xml version="1.0" encoding="utf-8"?>
<sst xmlns="http://schemas.openxmlformats.org/spreadsheetml/2006/main" count="93" uniqueCount="56">
  <si>
    <t>Reference Period/Sector</t>
  </si>
  <si>
    <t xml:space="preserve">Agriculture, Livestock and Forestry           </t>
  </si>
  <si>
    <t>Crops</t>
  </si>
  <si>
    <t>Sugarcane</t>
  </si>
  <si>
    <t>..</t>
  </si>
  <si>
    <t>Livestock</t>
  </si>
  <si>
    <t>Forestry</t>
  </si>
  <si>
    <t>Fishing</t>
  </si>
  <si>
    <t xml:space="preserve">Mining &amp; Quarrying      </t>
  </si>
  <si>
    <t xml:space="preserve">Manufacturing           </t>
  </si>
  <si>
    <t>Sugar Manufacturing</t>
  </si>
  <si>
    <t xml:space="preserve">Electronics Manufacturing           </t>
  </si>
  <si>
    <t xml:space="preserve">Other Manufacturing           </t>
  </si>
  <si>
    <t xml:space="preserve">Electricity &amp; Water     </t>
  </si>
  <si>
    <t>Electricity</t>
  </si>
  <si>
    <t>Water</t>
  </si>
  <si>
    <t xml:space="preserve">Construction            </t>
  </si>
  <si>
    <t>Wholesale &amp; Retail Trade</t>
  </si>
  <si>
    <t xml:space="preserve">Hotels &amp; Restaurants </t>
  </si>
  <si>
    <t>Hotels</t>
  </si>
  <si>
    <t xml:space="preserve">Restaurants </t>
  </si>
  <si>
    <t>Transport, Storage and Communications</t>
  </si>
  <si>
    <t>Transport and Storage</t>
  </si>
  <si>
    <t>Road Transport</t>
  </si>
  <si>
    <t>Sea Transport</t>
  </si>
  <si>
    <t>Air Transport</t>
  </si>
  <si>
    <t>Supporting and Auxiliary Transport Activities</t>
  </si>
  <si>
    <t>Communications</t>
  </si>
  <si>
    <t>Financial Services</t>
  </si>
  <si>
    <t>Financial Intermediation</t>
  </si>
  <si>
    <t>Other Financial Services</t>
  </si>
  <si>
    <t>Insurance</t>
  </si>
  <si>
    <t>Real Estate, Renting and Business Activities</t>
  </si>
  <si>
    <t>Real Estate Activities</t>
  </si>
  <si>
    <t>Renting of Machinery and Equipment</t>
  </si>
  <si>
    <t>Computer and Related Activities</t>
  </si>
  <si>
    <t>Business Services</t>
  </si>
  <si>
    <t>Public Administration, Defence &amp; Compulsory Social Security</t>
  </si>
  <si>
    <t>Education</t>
  </si>
  <si>
    <t>Public</t>
  </si>
  <si>
    <t>Private</t>
  </si>
  <si>
    <t>Health and Social Work</t>
  </si>
  <si>
    <t>Other Community, Social &amp; Personal Services</t>
  </si>
  <si>
    <t>Activities of Private Households as Employers</t>
  </si>
  <si>
    <t>Less:  FISIM</t>
  </si>
  <si>
    <t>GVA in Basic Prices</t>
  </si>
  <si>
    <t>Growth Rate-Constant</t>
  </si>
  <si>
    <t>Plus:  Product Taxes</t>
  </si>
  <si>
    <t>Less:  Subsidies</t>
  </si>
  <si>
    <t>GDP in Market Prices</t>
  </si>
  <si>
    <t>Growth Rate</t>
  </si>
  <si>
    <t>Note:</t>
  </si>
  <si>
    <t>Not available for specific reference period</t>
  </si>
  <si>
    <t>Source: Department of Statistics, ECCB</t>
  </si>
  <si>
    <t>Date:  18/03/2020</t>
  </si>
  <si>
    <t>Gross Domestic Product by Economic Activity at Constant (2006) Basic Prices, 2006 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</si>
</sst>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  <numFmt numFmtId="166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165" fontId="1" fillId="0" borderId="1" xfId="0" applyNumberFormat="1" applyFont="1" applyBorder="1"/>
    <xf numFmtId="164" fontId="1" fillId="0" borderId="1" xfId="0" applyNumberFormat="1" applyFont="1" applyBorder="1"/>
    <xf numFmtId="165" fontId="4" fillId="0" borderId="1" xfId="0" applyNumberFormat="1" applyFont="1" applyBorder="1"/>
    <xf numFmtId="164" fontId="4" fillId="0" borderId="1" xfId="0" applyNumberFormat="1" applyFont="1" applyBorder="1"/>
    <xf numFmtId="164" fontId="4" fillId="0" borderId="1" xfId="0" applyNumberFormat="1" applyFont="1" applyBorder="1" applyAlignment="1">
      <alignment horizontal="right"/>
    </xf>
    <xf numFmtId="166" fontId="1" fillId="0" borderId="1" xfId="0" applyNumberFormat="1" applyFont="1" applyBorder="1"/>
    <xf numFmtId="2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43" fontId="1" fillId="0" borderId="1" xfId="0" applyNumberFormat="1" applyFont="1" applyBorder="1"/>
    <xf numFmtId="165" fontId="1" fillId="0" borderId="2" xfId="0" applyNumberFormat="1" applyFont="1" applyBorder="1"/>
    <xf numFmtId="164" fontId="1" fillId="0" borderId="0" xfId="0" applyNumberFormat="1" applyFont="1"/>
    <xf numFmtId="2" fontId="1" fillId="0" borderId="0" xfId="0" applyNumberFormat="1" applyFont="1"/>
    <xf numFmtId="0" fontId="5" fillId="0" borderId="0" xfId="0" applyFont="1"/>
    <xf numFmtId="0" fontId="6" fillId="0" borderId="3" xfId="0" applyFont="1" applyBorder="1" applyAlignment="1">
      <alignment horizontal="center"/>
    </xf>
    <xf numFmtId="0" fontId="7" fillId="0" borderId="3" xfId="0" applyFont="1" applyBorder="1"/>
    <xf numFmtId="0" fontId="2" fillId="0" borderId="0" xfId="0" applyFont="1" applyBorder="1"/>
    <xf numFmtId="164" fontId="1" fillId="0" borderId="0" xfId="0" applyNumberFormat="1" applyFont="1" applyBorder="1"/>
    <xf numFmtId="2" fontId="1" fillId="0" borderId="0" xfId="0" applyNumberFormat="1" applyFont="1" applyBorder="1"/>
    <xf numFmtId="166" fontId="1" fillId="0" borderId="0" xfId="0" applyNumberFormat="1" applyFont="1" applyBorder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663D5-45F6-4F94-9E95-CDC0D242E773}">
  <dimension ref="A1:O85"/>
  <sheetViews>
    <sheetView tabSelected="1" zoomScale="85" zoomScaleNormal="85" workbookViewId="0">
      <selection activeCell="O22" sqref="O22"/>
    </sheetView>
  </sheetViews>
  <sheetFormatPr defaultColWidth="8.7109375" defaultRowHeight="15.75" x14ac:dyDescent="0.25"/>
  <cols>
    <col min="1" max="1" width="60.7109375" style="1" customWidth="1"/>
    <col min="2" max="14" width="14.42578125" style="1" customWidth="1"/>
    <col min="15" max="15" width="15.5703125" style="1" bestFit="1" customWidth="1"/>
    <col min="16" max="16384" width="8.7109375" style="1"/>
  </cols>
  <sheetData>
    <row r="1" spans="1:15" x14ac:dyDescent="0.25">
      <c r="A1" s="23" t="s">
        <v>55</v>
      </c>
    </row>
    <row r="3" spans="1:15" ht="27" customHeight="1" x14ac:dyDescent="0.25">
      <c r="A3" s="2" t="s">
        <v>0</v>
      </c>
      <c r="B3" s="3">
        <v>2006</v>
      </c>
      <c r="C3" s="2">
        <v>2007</v>
      </c>
      <c r="D3" s="2">
        <v>2008</v>
      </c>
      <c r="E3" s="2">
        <v>2009</v>
      </c>
      <c r="F3" s="2">
        <v>2010</v>
      </c>
      <c r="G3" s="2">
        <v>2011</v>
      </c>
      <c r="H3" s="2">
        <v>2012</v>
      </c>
      <c r="I3" s="2">
        <v>2013</v>
      </c>
      <c r="J3" s="2">
        <v>2014</v>
      </c>
      <c r="K3" s="2">
        <v>2015</v>
      </c>
      <c r="L3" s="2">
        <v>2016</v>
      </c>
      <c r="M3" s="2">
        <v>2017</v>
      </c>
      <c r="N3" s="2">
        <v>2018</v>
      </c>
      <c r="O3" s="2">
        <v>2019</v>
      </c>
    </row>
    <row r="4" spans="1:15" x14ac:dyDescent="0.25">
      <c r="A4" s="4" t="s">
        <v>1</v>
      </c>
      <c r="B4" s="5">
        <v>13232.72491875</v>
      </c>
      <c r="C4" s="5">
        <v>14020.021221249999</v>
      </c>
      <c r="D4" s="5">
        <v>14472.6490094784</v>
      </c>
      <c r="E4" s="5">
        <v>13229.8482512093</v>
      </c>
      <c r="F4" s="5">
        <v>13716.773552542199</v>
      </c>
      <c r="G4" s="5">
        <v>14451.291091900501</v>
      </c>
      <c r="H4" s="5">
        <v>13960.0154660959</v>
      </c>
      <c r="I4" s="5">
        <v>14674.544393553701</v>
      </c>
      <c r="J4" s="5">
        <v>13391.996437686401</v>
      </c>
      <c r="K4" s="5">
        <v>12212.4731653136</v>
      </c>
      <c r="L4" s="5">
        <v>12371.8328860579</v>
      </c>
      <c r="M4" s="5">
        <v>13329.3092740596</v>
      </c>
      <c r="N4" s="5">
        <v>12493.6257699571</v>
      </c>
      <c r="O4" s="5">
        <f>14.07*1000</f>
        <v>14070</v>
      </c>
    </row>
    <row r="5" spans="1:15" x14ac:dyDescent="0.25">
      <c r="A5" s="6" t="s">
        <v>2</v>
      </c>
      <c r="B5" s="7">
        <v>7491.7822749999996</v>
      </c>
      <c r="C5" s="7">
        <v>7667.2320499999996</v>
      </c>
      <c r="D5" s="7">
        <v>8051.7800655000001</v>
      </c>
      <c r="E5" s="7">
        <v>7497.4098215499998</v>
      </c>
      <c r="F5" s="7">
        <v>8101.4698958240997</v>
      </c>
      <c r="G5" s="7">
        <v>8880.8156114509293</v>
      </c>
      <c r="H5" s="7">
        <v>8861.3079126379198</v>
      </c>
      <c r="I5" s="7">
        <v>9748.4370313312593</v>
      </c>
      <c r="J5" s="7">
        <v>8165.0116148650204</v>
      </c>
      <c r="K5" s="7">
        <v>6843.9139744001004</v>
      </c>
      <c r="L5" s="7">
        <v>6705.7343626881602</v>
      </c>
      <c r="M5" s="7">
        <v>7889.4901120382601</v>
      </c>
      <c r="N5" s="7">
        <v>6745.6337109693604</v>
      </c>
      <c r="O5" s="7">
        <f>8.43*1000</f>
        <v>8430</v>
      </c>
    </row>
    <row r="6" spans="1:15" x14ac:dyDescent="0.25">
      <c r="A6" s="6" t="s">
        <v>3</v>
      </c>
      <c r="B6" s="8" t="s">
        <v>4</v>
      </c>
      <c r="C6" s="8" t="s">
        <v>4</v>
      </c>
      <c r="D6" s="8" t="s">
        <v>4</v>
      </c>
      <c r="E6" s="8" t="s">
        <v>4</v>
      </c>
      <c r="F6" s="8" t="s">
        <v>4</v>
      </c>
      <c r="G6" s="8" t="s">
        <v>4</v>
      </c>
      <c r="H6" s="8" t="s">
        <v>4</v>
      </c>
      <c r="I6" s="8" t="s">
        <v>4</v>
      </c>
      <c r="J6" s="8" t="s">
        <v>4</v>
      </c>
      <c r="K6" s="8" t="s">
        <v>4</v>
      </c>
      <c r="L6" s="8" t="s">
        <v>4</v>
      </c>
      <c r="M6" s="8" t="s">
        <v>4</v>
      </c>
      <c r="N6" s="8" t="s">
        <v>4</v>
      </c>
      <c r="O6" s="8">
        <v>0</v>
      </c>
    </row>
    <row r="7" spans="1:15" x14ac:dyDescent="0.25">
      <c r="A7" s="6" t="s">
        <v>5</v>
      </c>
      <c r="B7" s="7">
        <v>5220.9431637500002</v>
      </c>
      <c r="C7" s="7">
        <v>5822.7897012499998</v>
      </c>
      <c r="D7" s="7">
        <v>6055.4477827500004</v>
      </c>
      <c r="E7" s="7">
        <v>5396.4387656593399</v>
      </c>
      <c r="F7" s="7">
        <v>5275.9439960781201</v>
      </c>
      <c r="G7" s="7">
        <v>5227.7222232031299</v>
      </c>
      <c r="H7" s="7">
        <v>4752.52676363913</v>
      </c>
      <c r="I7" s="7">
        <v>4576.4647645054301</v>
      </c>
      <c r="J7" s="7">
        <v>4915.5843842296299</v>
      </c>
      <c r="K7" s="7">
        <v>5105.5988205471103</v>
      </c>
      <c r="L7" s="7">
        <v>5428.2508683734004</v>
      </c>
      <c r="M7" s="7">
        <v>5200.7822687500002</v>
      </c>
      <c r="N7" s="7">
        <v>5507.7599812500002</v>
      </c>
      <c r="O7" s="7">
        <f>5.4*1000</f>
        <v>5400</v>
      </c>
    </row>
    <row r="8" spans="1:15" x14ac:dyDescent="0.25">
      <c r="A8" s="6" t="s">
        <v>6</v>
      </c>
      <c r="B8" s="7">
        <v>519.99947999999995</v>
      </c>
      <c r="C8" s="7">
        <v>529.99946999999997</v>
      </c>
      <c r="D8" s="7">
        <v>365.42116122840702</v>
      </c>
      <c r="E8" s="7">
        <v>335.999664</v>
      </c>
      <c r="F8" s="7">
        <v>339.35966064000002</v>
      </c>
      <c r="G8" s="7">
        <v>342.75325724639998</v>
      </c>
      <c r="H8" s="7">
        <v>346.18078981886401</v>
      </c>
      <c r="I8" s="7">
        <v>349.64259771705298</v>
      </c>
      <c r="J8" s="7">
        <v>311.40043859175</v>
      </c>
      <c r="K8" s="7">
        <v>262.96037036636699</v>
      </c>
      <c r="L8" s="7">
        <v>237.84765499637899</v>
      </c>
      <c r="M8" s="7">
        <v>239.03689327136101</v>
      </c>
      <c r="N8" s="7">
        <v>240.23207773771699</v>
      </c>
      <c r="O8" s="7">
        <f>0.24*1000</f>
        <v>240</v>
      </c>
    </row>
    <row r="9" spans="1:15" x14ac:dyDescent="0.25">
      <c r="A9" s="4" t="s">
        <v>7</v>
      </c>
      <c r="B9" s="5">
        <v>7446.7885101219999</v>
      </c>
      <c r="C9" s="5">
        <v>7325.1414506677902</v>
      </c>
      <c r="D9" s="5">
        <v>8083.4976140927802</v>
      </c>
      <c r="E9" s="5">
        <v>6933.8896941842004</v>
      </c>
      <c r="F9" s="5">
        <v>6935.2132669644598</v>
      </c>
      <c r="G9" s="5">
        <v>9177.78295581577</v>
      </c>
      <c r="H9" s="5">
        <v>7704.0858515555301</v>
      </c>
      <c r="I9" s="5">
        <v>6289.3933141644202</v>
      </c>
      <c r="J9" s="5">
        <v>7698.6315302508601</v>
      </c>
      <c r="K9" s="5">
        <v>8468.8069024289798</v>
      </c>
      <c r="L9" s="5">
        <v>6488.8394775829202</v>
      </c>
      <c r="M9" s="5">
        <v>10550.772814675</v>
      </c>
      <c r="N9" s="5">
        <v>12271.4291801784</v>
      </c>
      <c r="O9" s="5">
        <f>14.69*1000</f>
        <v>14690</v>
      </c>
    </row>
    <row r="10" spans="1:15" x14ac:dyDescent="0.25">
      <c r="A10" s="4" t="s">
        <v>8</v>
      </c>
      <c r="B10" s="5">
        <v>3083.78916875</v>
      </c>
      <c r="C10" s="5">
        <v>2705.4172178067101</v>
      </c>
      <c r="D10" s="5">
        <v>1943.88655813899</v>
      </c>
      <c r="E10" s="5">
        <v>2940.4280860266599</v>
      </c>
      <c r="F10" s="5">
        <v>2150.2249729886398</v>
      </c>
      <c r="G10" s="5">
        <v>1990.24843450354</v>
      </c>
      <c r="H10" s="5">
        <v>1945.60868432298</v>
      </c>
      <c r="I10" s="5">
        <v>3423.3942482717598</v>
      </c>
      <c r="J10" s="5">
        <v>3605.1829111066399</v>
      </c>
      <c r="K10" s="5">
        <v>3406.6108002024298</v>
      </c>
      <c r="L10" s="5">
        <v>3737.3683045124399</v>
      </c>
      <c r="M10" s="5">
        <v>3364.9603939099502</v>
      </c>
      <c r="N10" s="5">
        <v>4335.8836624420201</v>
      </c>
      <c r="O10" s="5">
        <f>4.43*1000</f>
        <v>4430</v>
      </c>
    </row>
    <row r="11" spans="1:15" x14ac:dyDescent="0.25">
      <c r="A11" s="4" t="s">
        <v>9</v>
      </c>
      <c r="B11" s="5">
        <v>102502.61179276599</v>
      </c>
      <c r="C11" s="5">
        <v>108773.59113215</v>
      </c>
      <c r="D11" s="5">
        <v>119914.01679938</v>
      </c>
      <c r="E11" s="5">
        <v>117404.757571193</v>
      </c>
      <c r="F11" s="5">
        <v>107322.265218441</v>
      </c>
      <c r="G11" s="5">
        <v>97503.119156289002</v>
      </c>
      <c r="H11" s="5">
        <v>89284.560546737106</v>
      </c>
      <c r="I11" s="5">
        <v>91026.405956949195</v>
      </c>
      <c r="J11" s="5">
        <v>92819.497961278801</v>
      </c>
      <c r="K11" s="5">
        <v>92871.892682562495</v>
      </c>
      <c r="L11" s="5">
        <v>82984.196697980296</v>
      </c>
      <c r="M11" s="5">
        <v>81212.841494497799</v>
      </c>
      <c r="N11" s="5">
        <v>87634.679464831002</v>
      </c>
      <c r="O11" s="5">
        <f>88.82*1000</f>
        <v>88820</v>
      </c>
    </row>
    <row r="12" spans="1:15" x14ac:dyDescent="0.25">
      <c r="A12" s="6" t="s">
        <v>10</v>
      </c>
      <c r="B12" s="8" t="s">
        <v>4</v>
      </c>
      <c r="C12" s="8" t="s">
        <v>4</v>
      </c>
      <c r="D12" s="8" t="s">
        <v>4</v>
      </c>
      <c r="E12" s="8" t="s">
        <v>4</v>
      </c>
      <c r="F12" s="8" t="s">
        <v>4</v>
      </c>
      <c r="G12" s="8" t="s">
        <v>4</v>
      </c>
      <c r="H12" s="8" t="s">
        <v>4</v>
      </c>
      <c r="I12" s="8" t="s">
        <v>4</v>
      </c>
      <c r="J12" s="8" t="s">
        <v>4</v>
      </c>
      <c r="K12" s="8" t="s">
        <v>4</v>
      </c>
      <c r="L12" s="8" t="s">
        <v>4</v>
      </c>
      <c r="M12" s="8" t="s">
        <v>4</v>
      </c>
      <c r="N12" s="8" t="s">
        <v>4</v>
      </c>
      <c r="O12" s="8">
        <v>0</v>
      </c>
    </row>
    <row r="13" spans="1:15" x14ac:dyDescent="0.25">
      <c r="A13" s="6" t="s">
        <v>11</v>
      </c>
      <c r="B13" s="7">
        <v>61097.289525016102</v>
      </c>
      <c r="C13" s="7">
        <v>60111.645447281597</v>
      </c>
      <c r="D13" s="7">
        <v>65369.559903800298</v>
      </c>
      <c r="E13" s="7">
        <v>42741.7808790278</v>
      </c>
      <c r="F13" s="7">
        <v>33948.550270731997</v>
      </c>
      <c r="G13" s="7">
        <v>33564.052106880503</v>
      </c>
      <c r="H13" s="7">
        <v>35646.732908409802</v>
      </c>
      <c r="I13" s="7">
        <v>32070.471399047299</v>
      </c>
      <c r="J13" s="7">
        <v>31041.526669602601</v>
      </c>
      <c r="K13" s="7">
        <v>31005.970988495701</v>
      </c>
      <c r="L13" s="7">
        <v>27028.685172655001</v>
      </c>
      <c r="M13" s="7">
        <v>25827.6267799001</v>
      </c>
      <c r="N13" s="7">
        <v>27178.5492992287</v>
      </c>
      <c r="O13" s="7">
        <v>0</v>
      </c>
    </row>
    <row r="14" spans="1:15" x14ac:dyDescent="0.25">
      <c r="A14" s="6" t="s">
        <v>12</v>
      </c>
      <c r="B14" s="7">
        <v>41405.322267749601</v>
      </c>
      <c r="C14" s="7">
        <v>48661.945684867896</v>
      </c>
      <c r="D14" s="7">
        <v>54544.456895579897</v>
      </c>
      <c r="E14" s="7">
        <v>74662.976692165597</v>
      </c>
      <c r="F14" s="7">
        <v>73373.714947708795</v>
      </c>
      <c r="G14" s="7">
        <v>63939.067049408499</v>
      </c>
      <c r="H14" s="7">
        <v>53637.827638327297</v>
      </c>
      <c r="I14" s="7">
        <v>58955.934557901899</v>
      </c>
      <c r="J14" s="7">
        <v>61777.971291676098</v>
      </c>
      <c r="K14" s="7">
        <v>61865.921694066797</v>
      </c>
      <c r="L14" s="7">
        <v>55955.511525325397</v>
      </c>
      <c r="M14" s="7">
        <v>55385.214714597802</v>
      </c>
      <c r="N14" s="7">
        <v>60456.130165602299</v>
      </c>
      <c r="O14" s="7">
        <f>88.82*1000</f>
        <v>88820</v>
      </c>
    </row>
    <row r="15" spans="1:15" x14ac:dyDescent="0.25">
      <c r="A15" s="4" t="s">
        <v>13</v>
      </c>
      <c r="B15" s="5">
        <v>22238.7512399999</v>
      </c>
      <c r="C15" s="5">
        <v>22321.8584586242</v>
      </c>
      <c r="D15" s="5">
        <v>22857.484498502199</v>
      </c>
      <c r="E15" s="5">
        <v>24391.118782257501</v>
      </c>
      <c r="F15" s="5">
        <v>24029.932611880198</v>
      </c>
      <c r="G15" s="5">
        <v>25035.7670821389</v>
      </c>
      <c r="H15" s="5">
        <v>23488.452554597199</v>
      </c>
      <c r="I15" s="5">
        <v>23734.2262989273</v>
      </c>
      <c r="J15" s="5">
        <v>24103.217543505201</v>
      </c>
      <c r="K15" s="5">
        <v>24798.208496451</v>
      </c>
      <c r="L15" s="5">
        <v>24456.7160482783</v>
      </c>
      <c r="M15" s="5">
        <v>24736.781707235099</v>
      </c>
      <c r="N15" s="5">
        <v>25906.9989943418</v>
      </c>
      <c r="O15" s="5">
        <f>27.5*1000</f>
        <v>27500</v>
      </c>
    </row>
    <row r="16" spans="1:15" x14ac:dyDescent="0.25">
      <c r="A16" s="6" t="s">
        <v>14</v>
      </c>
      <c r="B16" s="7">
        <v>13802.5359899999</v>
      </c>
      <c r="C16" s="7">
        <v>14365.565702533801</v>
      </c>
      <c r="D16" s="7">
        <v>14287.4459679592</v>
      </c>
      <c r="E16" s="7">
        <v>14552.271045846401</v>
      </c>
      <c r="F16" s="7">
        <v>15350.140019648599</v>
      </c>
      <c r="G16" s="7">
        <v>15739.954894864301</v>
      </c>
      <c r="H16" s="7">
        <v>15419.949231375</v>
      </c>
      <c r="I16" s="7">
        <v>15124.600993939201</v>
      </c>
      <c r="J16" s="7">
        <v>15203.267252544099</v>
      </c>
      <c r="K16" s="7">
        <v>15831.144657623299</v>
      </c>
      <c r="L16" s="7">
        <v>16701.275129322101</v>
      </c>
      <c r="M16" s="7">
        <v>16611.700852440801</v>
      </c>
      <c r="N16" s="7">
        <v>17283.385810948901</v>
      </c>
      <c r="O16" s="7">
        <f>18.49*1000</f>
        <v>18490</v>
      </c>
    </row>
    <row r="17" spans="1:15" x14ac:dyDescent="0.25">
      <c r="A17" s="6" t="s">
        <v>15</v>
      </c>
      <c r="B17" s="7">
        <v>8436.2152499999993</v>
      </c>
      <c r="C17" s="7">
        <v>7956.29275609044</v>
      </c>
      <c r="D17" s="7">
        <v>8570.0385305430791</v>
      </c>
      <c r="E17" s="7">
        <v>9838.8477364111495</v>
      </c>
      <c r="F17" s="7">
        <v>8679.7925922316208</v>
      </c>
      <c r="G17" s="7">
        <v>9295.8121872745905</v>
      </c>
      <c r="H17" s="7">
        <v>8068.5033232221804</v>
      </c>
      <c r="I17" s="7">
        <v>8609.6253049881198</v>
      </c>
      <c r="J17" s="7">
        <v>8899.9502909610892</v>
      </c>
      <c r="K17" s="7">
        <v>8967.0638388277694</v>
      </c>
      <c r="L17" s="7">
        <v>7755.4409189562803</v>
      </c>
      <c r="M17" s="7">
        <v>8125.0808547942997</v>
      </c>
      <c r="N17" s="7">
        <v>8623.6131833928503</v>
      </c>
      <c r="O17" s="7">
        <f>9.01*1000</f>
        <v>9010</v>
      </c>
    </row>
    <row r="18" spans="1:15" x14ac:dyDescent="0.25">
      <c r="A18" s="4" t="s">
        <v>16</v>
      </c>
      <c r="B18" s="5">
        <v>274996.20369546901</v>
      </c>
      <c r="C18" s="5">
        <v>266891.50355142902</v>
      </c>
      <c r="D18" s="5">
        <v>272801.26989702799</v>
      </c>
      <c r="E18" s="5">
        <v>272523.599405738</v>
      </c>
      <c r="F18" s="5">
        <v>250673.39210179501</v>
      </c>
      <c r="G18" s="5">
        <v>219549.762282196</v>
      </c>
      <c r="H18" s="5">
        <v>199581.10350114101</v>
      </c>
      <c r="I18" s="5">
        <v>247925.903142108</v>
      </c>
      <c r="J18" s="5">
        <v>284710.19629235601</v>
      </c>
      <c r="K18" s="5">
        <v>306607.812368855</v>
      </c>
      <c r="L18" s="5">
        <v>330516.357246876</v>
      </c>
      <c r="M18" s="5">
        <v>352885.136607658</v>
      </c>
      <c r="N18" s="5">
        <v>321735.84920216602</v>
      </c>
      <c r="O18" s="5">
        <f>328.17*1000</f>
        <v>328170</v>
      </c>
    </row>
    <row r="19" spans="1:15" x14ac:dyDescent="0.25">
      <c r="A19" s="4" t="s">
        <v>17</v>
      </c>
      <c r="B19" s="5">
        <v>113240.074284815</v>
      </c>
      <c r="C19" s="5">
        <v>111257.58528302</v>
      </c>
      <c r="D19" s="5">
        <v>131515.301203979</v>
      </c>
      <c r="E19" s="5">
        <v>121388.660637151</v>
      </c>
      <c r="F19" s="5">
        <v>123925.058879915</v>
      </c>
      <c r="G19" s="5">
        <v>119991.33320656</v>
      </c>
      <c r="H19" s="5">
        <v>109435.06337495599</v>
      </c>
      <c r="I19" s="5">
        <v>115344.934360648</v>
      </c>
      <c r="J19" s="5">
        <v>115455.36622096501</v>
      </c>
      <c r="K19" s="5">
        <v>116828.847311871</v>
      </c>
      <c r="L19" s="5">
        <v>126923.203235265</v>
      </c>
      <c r="M19" s="5">
        <v>121087.78069873901</v>
      </c>
      <c r="N19" s="5">
        <v>133139.448421712</v>
      </c>
      <c r="O19" s="5">
        <f>137.13*1000</f>
        <v>137130</v>
      </c>
    </row>
    <row r="20" spans="1:15" x14ac:dyDescent="0.25">
      <c r="A20" s="4" t="s">
        <v>18</v>
      </c>
      <c r="B20" s="5">
        <v>145735.78516951401</v>
      </c>
      <c r="C20" s="5">
        <v>128974.094526035</v>
      </c>
      <c r="D20" s="5">
        <v>133681.39195239599</v>
      </c>
      <c r="E20" s="5">
        <v>98210.788385664506</v>
      </c>
      <c r="F20" s="5">
        <v>121857.998665508</v>
      </c>
      <c r="G20" s="5">
        <v>154453.00640801</v>
      </c>
      <c r="H20" s="5">
        <v>158306.02122583499</v>
      </c>
      <c r="I20" s="5">
        <v>163158.59502312701</v>
      </c>
      <c r="J20" s="5">
        <v>171328.87895589901</v>
      </c>
      <c r="K20" s="5">
        <v>177040.49292346201</v>
      </c>
      <c r="L20" s="5">
        <v>175354.74428322999</v>
      </c>
      <c r="M20" s="5">
        <v>174050.995927229</v>
      </c>
      <c r="N20" s="5">
        <v>176312.58760866799</v>
      </c>
      <c r="O20" s="5">
        <f>190.42*1000</f>
        <v>190420</v>
      </c>
    </row>
    <row r="21" spans="1:15" x14ac:dyDescent="0.25">
      <c r="A21" s="6" t="s">
        <v>19</v>
      </c>
      <c r="B21" s="7">
        <v>142282.748934067</v>
      </c>
      <c r="C21" s="7">
        <v>125725.935960337</v>
      </c>
      <c r="D21" s="7">
        <v>130469.443466016</v>
      </c>
      <c r="E21" s="7">
        <v>95095.934123645799</v>
      </c>
      <c r="F21" s="7">
        <v>118721.337658626</v>
      </c>
      <c r="G21" s="7">
        <v>151126.49777769801</v>
      </c>
      <c r="H21" s="7">
        <v>154899.53341121599</v>
      </c>
      <c r="I21" s="7">
        <v>159788.579190766</v>
      </c>
      <c r="J21" s="7">
        <v>167826.52710006101</v>
      </c>
      <c r="K21" s="7">
        <v>173674.43512558501</v>
      </c>
      <c r="L21" s="7">
        <v>172030.512057613</v>
      </c>
      <c r="M21" s="7">
        <v>170687.51050038901</v>
      </c>
      <c r="N21" s="7">
        <v>172842.257120555</v>
      </c>
      <c r="O21" s="7">
        <f>186.67*1000</f>
        <v>186670</v>
      </c>
    </row>
    <row r="22" spans="1:15" x14ac:dyDescent="0.25">
      <c r="A22" s="6" t="s">
        <v>20</v>
      </c>
      <c r="B22" s="7">
        <v>3453.0362354471799</v>
      </c>
      <c r="C22" s="7">
        <v>3248.1585656985199</v>
      </c>
      <c r="D22" s="7">
        <v>3211.9484863806201</v>
      </c>
      <c r="E22" s="7">
        <v>3114.8542620186699</v>
      </c>
      <c r="F22" s="7">
        <v>3136.6610068820301</v>
      </c>
      <c r="G22" s="7">
        <v>3326.5086303125699</v>
      </c>
      <c r="H22" s="7">
        <v>3406.4878146185902</v>
      </c>
      <c r="I22" s="7">
        <v>3370.0158323612</v>
      </c>
      <c r="J22" s="7">
        <v>3502.35185583784</v>
      </c>
      <c r="K22" s="7">
        <v>3366.0577978771298</v>
      </c>
      <c r="L22" s="7">
        <v>3324.2322256172101</v>
      </c>
      <c r="M22" s="7">
        <v>3363.4854268397999</v>
      </c>
      <c r="N22" s="7">
        <v>3470.3304881131598</v>
      </c>
      <c r="O22" s="7">
        <f>3.75*1000</f>
        <v>3750</v>
      </c>
    </row>
    <row r="23" spans="1:15" x14ac:dyDescent="0.25">
      <c r="A23" s="4" t="s">
        <v>21</v>
      </c>
      <c r="B23" s="5">
        <v>153913.30784808099</v>
      </c>
      <c r="C23" s="5">
        <v>166792.693388065</v>
      </c>
      <c r="D23" s="5">
        <v>185058.02745604599</v>
      </c>
      <c r="E23" s="5">
        <v>188743.93188597099</v>
      </c>
      <c r="F23" s="5">
        <v>202245.18280420799</v>
      </c>
      <c r="G23" s="5">
        <v>205523.550465824</v>
      </c>
      <c r="H23" s="5">
        <v>200806.96941352999</v>
      </c>
      <c r="I23" s="5">
        <v>203070.320517646</v>
      </c>
      <c r="J23" s="5">
        <v>220976.65836783501</v>
      </c>
      <c r="K23" s="5">
        <v>249018.24210222001</v>
      </c>
      <c r="L23" s="5">
        <v>249805.19364785499</v>
      </c>
      <c r="M23" s="5">
        <v>260540.883539211</v>
      </c>
      <c r="N23" s="5">
        <v>273155.59118700802</v>
      </c>
      <c r="O23" s="5">
        <f>282.81*1000</f>
        <v>282810</v>
      </c>
    </row>
    <row r="24" spans="1:15" x14ac:dyDescent="0.25">
      <c r="A24" s="4" t="s">
        <v>22</v>
      </c>
      <c r="B24" s="5">
        <v>83645.833632181602</v>
      </c>
      <c r="C24" s="5">
        <v>90433.208508600103</v>
      </c>
      <c r="D24" s="5">
        <v>101416.736752375</v>
      </c>
      <c r="E24" s="5">
        <v>97923.378917948896</v>
      </c>
      <c r="F24" s="5">
        <v>103270.142165447</v>
      </c>
      <c r="G24" s="5">
        <v>104964.81870152699</v>
      </c>
      <c r="H24" s="5">
        <v>100304.53832696201</v>
      </c>
      <c r="I24" s="5">
        <v>103312.460460608</v>
      </c>
      <c r="J24" s="5">
        <v>113002.377192381</v>
      </c>
      <c r="K24" s="5">
        <v>126879.351818888</v>
      </c>
      <c r="L24" s="5">
        <v>130914.335077283</v>
      </c>
      <c r="M24" s="5">
        <v>140660.80912958999</v>
      </c>
      <c r="N24" s="5">
        <v>148749.61593124201</v>
      </c>
      <c r="O24" s="5">
        <f>157.16*1000</f>
        <v>157160</v>
      </c>
    </row>
    <row r="25" spans="1:15" x14ac:dyDescent="0.25">
      <c r="A25" s="6" t="s">
        <v>23</v>
      </c>
      <c r="B25" s="7">
        <v>52641.150172181602</v>
      </c>
      <c r="C25" s="7">
        <v>59058.186364961002</v>
      </c>
      <c r="D25" s="7">
        <v>63380.374188091897</v>
      </c>
      <c r="E25" s="7">
        <v>60999.168800340602</v>
      </c>
      <c r="F25" s="7">
        <v>64529.410933933999</v>
      </c>
      <c r="G25" s="7">
        <v>63123.134898695498</v>
      </c>
      <c r="H25" s="7">
        <v>62544.711074458603</v>
      </c>
      <c r="I25" s="7">
        <v>63443.404652187302</v>
      </c>
      <c r="J25" s="7">
        <v>65779.693906712695</v>
      </c>
      <c r="K25" s="7">
        <v>68948.589359489401</v>
      </c>
      <c r="L25" s="7">
        <v>74395.595318759501</v>
      </c>
      <c r="M25" s="7">
        <v>77424.396524194293</v>
      </c>
      <c r="N25" s="7">
        <v>80654.966207073696</v>
      </c>
      <c r="O25" s="7">
        <f>80.33*1000</f>
        <v>80330</v>
      </c>
    </row>
    <row r="26" spans="1:15" x14ac:dyDescent="0.25">
      <c r="A26" s="6" t="s">
        <v>24</v>
      </c>
      <c r="B26" s="7">
        <v>1813.171</v>
      </c>
      <c r="C26" s="7">
        <v>1694.82845538735</v>
      </c>
      <c r="D26" s="7">
        <v>1460.9041115491</v>
      </c>
      <c r="E26" s="7">
        <v>1226.97976771085</v>
      </c>
      <c r="F26" s="7">
        <v>1117.4473264461799</v>
      </c>
      <c r="G26" s="7">
        <v>1228.72700809922</v>
      </c>
      <c r="H26" s="7">
        <v>1204.6615430521999</v>
      </c>
      <c r="I26" s="7">
        <v>1288.1015092724699</v>
      </c>
      <c r="J26" s="7">
        <v>1345.3676698003001</v>
      </c>
      <c r="K26" s="7">
        <v>1435.5981586130599</v>
      </c>
      <c r="L26" s="7">
        <v>1511.2098544528201</v>
      </c>
      <c r="M26" s="7">
        <v>1674.1096683047499</v>
      </c>
      <c r="N26" s="7">
        <v>1781.91598386853</v>
      </c>
      <c r="O26" s="7">
        <f>1.88*1000</f>
        <v>1880</v>
      </c>
    </row>
    <row r="27" spans="1:15" x14ac:dyDescent="0.25">
      <c r="A27" s="6" t="s">
        <v>25</v>
      </c>
      <c r="B27" s="7">
        <v>703.83221000000003</v>
      </c>
      <c r="C27" s="7">
        <v>506.52991062109902</v>
      </c>
      <c r="D27" s="7">
        <v>492.99004749031099</v>
      </c>
      <c r="E27" s="7">
        <v>554.05456098601303</v>
      </c>
      <c r="F27" s="7">
        <v>575.85947752734603</v>
      </c>
      <c r="G27" s="7">
        <v>608.515451604806</v>
      </c>
      <c r="H27" s="7">
        <v>578.32334242229899</v>
      </c>
      <c r="I27" s="7">
        <v>550.04224767784001</v>
      </c>
      <c r="J27" s="7">
        <v>489.34048078357603</v>
      </c>
      <c r="K27" s="7">
        <v>420.78571063116902</v>
      </c>
      <c r="L27" s="7">
        <v>396.25470805074701</v>
      </c>
      <c r="M27" s="7">
        <v>378.40263670587399</v>
      </c>
      <c r="N27" s="7">
        <v>407.99179382220302</v>
      </c>
      <c r="O27" s="7">
        <f>0.48*1000</f>
        <v>480</v>
      </c>
    </row>
    <row r="28" spans="1:15" x14ac:dyDescent="0.25">
      <c r="A28" s="6" t="s">
        <v>26</v>
      </c>
      <c r="B28" s="7">
        <v>28487.680250000001</v>
      </c>
      <c r="C28" s="7">
        <v>29173.6637776307</v>
      </c>
      <c r="D28" s="7">
        <v>36082.468405243402</v>
      </c>
      <c r="E28" s="7">
        <v>35143.175788911401</v>
      </c>
      <c r="F28" s="7">
        <v>37047.424427539001</v>
      </c>
      <c r="G28" s="7">
        <v>40004.441343127597</v>
      </c>
      <c r="H28" s="7">
        <v>35976.842367029203</v>
      </c>
      <c r="I28" s="7">
        <v>38030.912051470601</v>
      </c>
      <c r="J28" s="7">
        <v>45387.9751350847</v>
      </c>
      <c r="K28" s="7">
        <v>56074.378590154003</v>
      </c>
      <c r="L28" s="7">
        <v>54611.275196019596</v>
      </c>
      <c r="M28" s="7">
        <v>61183.900300384601</v>
      </c>
      <c r="N28" s="7">
        <v>65904.741946477094</v>
      </c>
      <c r="O28" s="7">
        <f>74.47*1000</f>
        <v>74470</v>
      </c>
    </row>
    <row r="29" spans="1:15" x14ac:dyDescent="0.25">
      <c r="A29" s="4" t="s">
        <v>27</v>
      </c>
      <c r="B29" s="5">
        <v>70267.474215899594</v>
      </c>
      <c r="C29" s="5">
        <v>76359.484879465104</v>
      </c>
      <c r="D29" s="5">
        <v>83641.290703670806</v>
      </c>
      <c r="E29" s="5">
        <v>90820.552968021904</v>
      </c>
      <c r="F29" s="5">
        <v>98975.040638761799</v>
      </c>
      <c r="G29" s="5">
        <v>100558.731764297</v>
      </c>
      <c r="H29" s="5">
        <v>100502.431086567</v>
      </c>
      <c r="I29" s="5">
        <v>99757.860057037498</v>
      </c>
      <c r="J29" s="5">
        <v>107974.281175454</v>
      </c>
      <c r="K29" s="5">
        <v>122138.890283332</v>
      </c>
      <c r="L29" s="5">
        <v>118890.858570572</v>
      </c>
      <c r="M29" s="5">
        <v>119880.074409622</v>
      </c>
      <c r="N29" s="5">
        <v>124405.975255766</v>
      </c>
      <c r="O29" s="5">
        <f>125.65*1000</f>
        <v>125650</v>
      </c>
    </row>
    <row r="30" spans="1:15" x14ac:dyDescent="0.25">
      <c r="A30" s="4" t="s">
        <v>28</v>
      </c>
      <c r="B30" s="5">
        <v>188466.86599165399</v>
      </c>
      <c r="C30" s="5">
        <v>190988.73905177601</v>
      </c>
      <c r="D30" s="5">
        <v>195589.36549644699</v>
      </c>
      <c r="E30" s="5">
        <v>204536.518836328</v>
      </c>
      <c r="F30" s="5">
        <v>178000.255083433</v>
      </c>
      <c r="G30" s="5">
        <v>176001.98874589</v>
      </c>
      <c r="H30" s="5">
        <v>195671.21363967701</v>
      </c>
      <c r="I30" s="5">
        <v>204838.70060158501</v>
      </c>
      <c r="J30" s="5">
        <v>219216.76017305499</v>
      </c>
      <c r="K30" s="5">
        <v>219032.21331037401</v>
      </c>
      <c r="L30" s="5">
        <v>241928.63397261201</v>
      </c>
      <c r="M30" s="5">
        <v>227292.03787586701</v>
      </c>
      <c r="N30" s="5">
        <v>235952.71150440801</v>
      </c>
      <c r="O30" s="5">
        <f>240.67*1000</f>
        <v>240670</v>
      </c>
    </row>
    <row r="31" spans="1:15" x14ac:dyDescent="0.25">
      <c r="A31" s="6" t="s">
        <v>29</v>
      </c>
      <c r="B31" s="7">
        <v>122427.918311891</v>
      </c>
      <c r="C31" s="7">
        <v>133840.917013992</v>
      </c>
      <c r="D31" s="7">
        <v>138657.68208039101</v>
      </c>
      <c r="E31" s="7">
        <v>142094.70473841199</v>
      </c>
      <c r="F31" s="7">
        <v>129705.856001644</v>
      </c>
      <c r="G31" s="7">
        <v>129242.033073329</v>
      </c>
      <c r="H31" s="7">
        <v>149320.17907317699</v>
      </c>
      <c r="I31" s="7">
        <v>158433.67711772799</v>
      </c>
      <c r="J31" s="7">
        <v>172346.66865749401</v>
      </c>
      <c r="K31" s="7">
        <v>169856.84283454099</v>
      </c>
      <c r="L31" s="7">
        <v>188661.82402311699</v>
      </c>
      <c r="M31" s="7">
        <v>171035.40913168201</v>
      </c>
      <c r="N31" s="7">
        <v>174788.55918053299</v>
      </c>
      <c r="O31" s="7">
        <f>178.28*1000</f>
        <v>178280</v>
      </c>
    </row>
    <row r="32" spans="1:15" x14ac:dyDescent="0.25">
      <c r="A32" s="6" t="s">
        <v>30</v>
      </c>
      <c r="B32" s="7">
        <v>39077.536608050803</v>
      </c>
      <c r="C32" s="7">
        <v>29910.678842862399</v>
      </c>
      <c r="D32" s="7">
        <v>31886.141635669901</v>
      </c>
      <c r="E32" s="7">
        <v>37807.305677148797</v>
      </c>
      <c r="F32" s="7">
        <v>23372.4791974295</v>
      </c>
      <c r="G32" s="7">
        <v>22934.414946295099</v>
      </c>
      <c r="H32" s="7">
        <v>22778.218842783201</v>
      </c>
      <c r="I32" s="7">
        <v>22834.040455283699</v>
      </c>
      <c r="J32" s="7">
        <v>23499.683501213902</v>
      </c>
      <c r="K32" s="7">
        <v>25458.210892292798</v>
      </c>
      <c r="L32" s="7">
        <v>29462.544893448401</v>
      </c>
      <c r="M32" s="7">
        <v>32621.051473218798</v>
      </c>
      <c r="N32" s="7">
        <v>36758.920118147202</v>
      </c>
      <c r="O32" s="7">
        <f>37.49*1000</f>
        <v>37490</v>
      </c>
    </row>
    <row r="33" spans="1:15" x14ac:dyDescent="0.25">
      <c r="A33" s="6" t="s">
        <v>31</v>
      </c>
      <c r="B33" s="7">
        <v>26961.411071712701</v>
      </c>
      <c r="C33" s="7">
        <v>27237.143194922501</v>
      </c>
      <c r="D33" s="7">
        <v>25045.541780386298</v>
      </c>
      <c r="E33" s="7">
        <v>24634.508420767299</v>
      </c>
      <c r="F33" s="7">
        <v>24921.9198843595</v>
      </c>
      <c r="G33" s="7">
        <v>23825.540726266099</v>
      </c>
      <c r="H33" s="7">
        <v>23572.8157237165</v>
      </c>
      <c r="I33" s="7">
        <v>23570.983028572799</v>
      </c>
      <c r="J33" s="7">
        <v>23370.4080143469</v>
      </c>
      <c r="K33" s="7">
        <v>23717.159583540299</v>
      </c>
      <c r="L33" s="7">
        <v>23804.265056046399</v>
      </c>
      <c r="M33" s="7">
        <v>23635.5772709665</v>
      </c>
      <c r="N33" s="7">
        <v>24405.232205727902</v>
      </c>
      <c r="O33" s="7">
        <f>24.89*1000</f>
        <v>24890</v>
      </c>
    </row>
    <row r="34" spans="1:15" x14ac:dyDescent="0.25">
      <c r="A34" s="4" t="s">
        <v>32</v>
      </c>
      <c r="B34" s="5">
        <v>215725.31529998401</v>
      </c>
      <c r="C34" s="5">
        <v>226679.93831732601</v>
      </c>
      <c r="D34" s="5">
        <v>236044.726517028</v>
      </c>
      <c r="E34" s="5">
        <v>236824.171635876</v>
      </c>
      <c r="F34" s="5">
        <v>240243.69960384199</v>
      </c>
      <c r="G34" s="5">
        <v>229006.33034298301</v>
      </c>
      <c r="H34" s="5">
        <v>224539.720372399</v>
      </c>
      <c r="I34" s="5">
        <v>229789.473048104</v>
      </c>
      <c r="J34" s="5">
        <v>232273.93850678799</v>
      </c>
      <c r="K34" s="5">
        <v>235673.03262645699</v>
      </c>
      <c r="L34" s="5">
        <v>224499.96536917699</v>
      </c>
      <c r="M34" s="5">
        <v>224175.54505217701</v>
      </c>
      <c r="N34" s="5">
        <v>229387.594826735</v>
      </c>
      <c r="O34" s="5">
        <f>233.7*1000</f>
        <v>233700</v>
      </c>
    </row>
    <row r="35" spans="1:15" x14ac:dyDescent="0.25">
      <c r="A35" s="6" t="s">
        <v>33</v>
      </c>
      <c r="B35" s="7">
        <v>175789.919662092</v>
      </c>
      <c r="C35" s="7">
        <v>177870.66786309599</v>
      </c>
      <c r="D35" s="7">
        <v>180059.445801719</v>
      </c>
      <c r="E35" s="7">
        <v>184545.16226615899</v>
      </c>
      <c r="F35" s="7">
        <v>188668.38372101201</v>
      </c>
      <c r="G35" s="7">
        <v>190481.94620679799</v>
      </c>
      <c r="H35" s="7">
        <v>191280.011293102</v>
      </c>
      <c r="I35" s="7">
        <v>195294.50103364201</v>
      </c>
      <c r="J35" s="7">
        <v>200594.06173451</v>
      </c>
      <c r="K35" s="7">
        <v>201817.092576011</v>
      </c>
      <c r="L35" s="7">
        <v>186980.22720962201</v>
      </c>
      <c r="M35" s="7">
        <v>187957.26358365401</v>
      </c>
      <c r="N35" s="7">
        <v>189917.10520322199</v>
      </c>
      <c r="O35" s="7">
        <f>(110.09+83.49)*1000</f>
        <v>193579.99999999997</v>
      </c>
    </row>
    <row r="36" spans="1:15" x14ac:dyDescent="0.25">
      <c r="A36" s="6" t="s">
        <v>34</v>
      </c>
      <c r="B36" s="7">
        <v>2810.7496999999998</v>
      </c>
      <c r="C36" s="7">
        <v>3110.2685803108802</v>
      </c>
      <c r="D36" s="7">
        <v>2649.1026655003502</v>
      </c>
      <c r="E36" s="7">
        <v>3053.0059212378601</v>
      </c>
      <c r="F36" s="7">
        <v>3510.63328228196</v>
      </c>
      <c r="G36" s="7">
        <v>1916.4368052385901</v>
      </c>
      <c r="H36" s="7">
        <v>1846.0447530446399</v>
      </c>
      <c r="I36" s="7">
        <v>1792.6803969653199</v>
      </c>
      <c r="J36" s="7">
        <v>1927.2562228352999</v>
      </c>
      <c r="K36" s="7">
        <v>2798.66734824272</v>
      </c>
      <c r="L36" s="7">
        <v>3517.6537332631101</v>
      </c>
      <c r="M36" s="7">
        <v>3223.8794765417401</v>
      </c>
      <c r="N36" s="7">
        <v>3193.9219883495998</v>
      </c>
      <c r="O36" s="7">
        <f>3.48*1000</f>
        <v>3480</v>
      </c>
    </row>
    <row r="37" spans="1:15" x14ac:dyDescent="0.25">
      <c r="A37" s="6" t="s">
        <v>35</v>
      </c>
      <c r="B37" s="7">
        <v>15403.0768148148</v>
      </c>
      <c r="C37" s="7">
        <v>19477.964861062101</v>
      </c>
      <c r="D37" s="7">
        <v>23960.341711934201</v>
      </c>
      <c r="E37" s="7">
        <v>19151.973817362301</v>
      </c>
      <c r="F37" s="7">
        <v>18662.987251812701</v>
      </c>
      <c r="G37" s="7">
        <v>6275.3275912208501</v>
      </c>
      <c r="H37" s="7">
        <v>5130.5043144440797</v>
      </c>
      <c r="I37" s="7">
        <v>6284.8677851939901</v>
      </c>
      <c r="J37" s="7">
        <v>4655.4576186622198</v>
      </c>
      <c r="K37" s="7">
        <v>4725.2894829421502</v>
      </c>
      <c r="L37" s="7">
        <v>5171.9804257225896</v>
      </c>
      <c r="M37" s="7">
        <v>5018.7041218273498</v>
      </c>
      <c r="N37" s="7">
        <v>5517.9469402290197</v>
      </c>
      <c r="O37" s="7">
        <f>5.57*1000</f>
        <v>5570</v>
      </c>
    </row>
    <row r="38" spans="1:15" x14ac:dyDescent="0.25">
      <c r="A38" s="6" t="s">
        <v>36</v>
      </c>
      <c r="B38" s="7">
        <v>21721.569123076901</v>
      </c>
      <c r="C38" s="7">
        <v>26221.037012857101</v>
      </c>
      <c r="D38" s="7">
        <v>29375.8363378754</v>
      </c>
      <c r="E38" s="7">
        <v>30074.029631117199</v>
      </c>
      <c r="F38" s="7">
        <v>29401.695348736299</v>
      </c>
      <c r="G38" s="7">
        <v>30332.619739725302</v>
      </c>
      <c r="H38" s="7">
        <v>26283.160011808999</v>
      </c>
      <c r="I38" s="7">
        <v>26417.423832302698</v>
      </c>
      <c r="J38" s="7">
        <v>25097.162930780702</v>
      </c>
      <c r="K38" s="7">
        <v>26331.983219261299</v>
      </c>
      <c r="L38" s="7">
        <v>28830.104000569401</v>
      </c>
      <c r="M38" s="7">
        <v>27975.6978701546</v>
      </c>
      <c r="N38" s="7">
        <v>30758.6206949343</v>
      </c>
      <c r="O38" s="7">
        <f>31.07*1000</f>
        <v>31070</v>
      </c>
    </row>
    <row r="39" spans="1:15" x14ac:dyDescent="0.25">
      <c r="A39" s="4" t="s">
        <v>37</v>
      </c>
      <c r="B39" s="5">
        <v>114156.00578000001</v>
      </c>
      <c r="C39" s="5">
        <v>116973.01441904801</v>
      </c>
      <c r="D39" s="5">
        <v>123929.96724699601</v>
      </c>
      <c r="E39" s="5">
        <v>132001.38697819301</v>
      </c>
      <c r="F39" s="5">
        <v>136289.076906987</v>
      </c>
      <c r="G39" s="5">
        <v>145248.90611482001</v>
      </c>
      <c r="H39" s="5">
        <v>148213.27124035099</v>
      </c>
      <c r="I39" s="5">
        <v>160789.44336448601</v>
      </c>
      <c r="J39" s="5">
        <v>171195.244314813</v>
      </c>
      <c r="K39" s="5">
        <v>174273.18144028101</v>
      </c>
      <c r="L39" s="5">
        <v>190145.51986946599</v>
      </c>
      <c r="M39" s="5">
        <v>193731.79781796</v>
      </c>
      <c r="N39" s="5">
        <v>200471.79919346201</v>
      </c>
      <c r="O39" s="5">
        <f>207.83*1000</f>
        <v>207830</v>
      </c>
    </row>
    <row r="40" spans="1:15" x14ac:dyDescent="0.25">
      <c r="A40" s="4" t="s">
        <v>38</v>
      </c>
      <c r="B40" s="5">
        <v>154061.82654821701</v>
      </c>
      <c r="C40" s="5">
        <v>188038.94517846801</v>
      </c>
      <c r="D40" s="5">
        <v>193218.42895132501</v>
      </c>
      <c r="E40" s="5">
        <v>195586.842854305</v>
      </c>
      <c r="F40" s="5">
        <v>212402.66251312199</v>
      </c>
      <c r="G40" s="5">
        <v>205441.45783515801</v>
      </c>
      <c r="H40" s="5">
        <v>200386.16961688001</v>
      </c>
      <c r="I40" s="5">
        <v>192281.65330101101</v>
      </c>
      <c r="J40" s="5">
        <v>197632.96892792601</v>
      </c>
      <c r="K40" s="5">
        <v>169484.25665763399</v>
      </c>
      <c r="L40" s="5">
        <v>182040.37338543701</v>
      </c>
      <c r="M40" s="5">
        <v>190235.16433142099</v>
      </c>
      <c r="N40" s="5">
        <v>202943.044567267</v>
      </c>
      <c r="O40" s="5">
        <f>206.5*1000</f>
        <v>206500</v>
      </c>
    </row>
    <row r="41" spans="1:15" x14ac:dyDescent="0.25">
      <c r="A41" s="6" t="s">
        <v>39</v>
      </c>
      <c r="B41" s="7">
        <v>45246.45564</v>
      </c>
      <c r="C41" s="7">
        <v>46908.7938428571</v>
      </c>
      <c r="D41" s="7">
        <v>48720.910204717402</v>
      </c>
      <c r="E41" s="7">
        <v>54054.710280373802</v>
      </c>
      <c r="F41" s="7">
        <v>53111.117805963499</v>
      </c>
      <c r="G41" s="7">
        <v>53786.656991544303</v>
      </c>
      <c r="H41" s="7">
        <v>54382.740062305304</v>
      </c>
      <c r="I41" s="7">
        <v>53844.286995994597</v>
      </c>
      <c r="J41" s="7">
        <v>54658.813554825203</v>
      </c>
      <c r="K41" s="7">
        <v>50296.412975162602</v>
      </c>
      <c r="L41" s="7">
        <v>54832.005344874597</v>
      </c>
      <c r="M41" s="7">
        <v>56639.657250879602</v>
      </c>
      <c r="N41" s="7">
        <v>57226.6386589955</v>
      </c>
      <c r="O41" s="7">
        <f>59.33*1000</f>
        <v>59330</v>
      </c>
    </row>
    <row r="42" spans="1:15" x14ac:dyDescent="0.25">
      <c r="A42" s="6" t="s">
        <v>40</v>
      </c>
      <c r="B42" s="7">
        <v>108815.370908217</v>
      </c>
      <c r="C42" s="7">
        <v>141130.15133561101</v>
      </c>
      <c r="D42" s="7">
        <v>144497.51874660701</v>
      </c>
      <c r="E42" s="7">
        <v>141532.13257393101</v>
      </c>
      <c r="F42" s="7">
        <v>159291.54470715899</v>
      </c>
      <c r="G42" s="7">
        <v>151654.80084361299</v>
      </c>
      <c r="H42" s="7">
        <v>146003.42955457501</v>
      </c>
      <c r="I42" s="7">
        <v>138437.36630501601</v>
      </c>
      <c r="J42" s="7">
        <v>142974.15537310101</v>
      </c>
      <c r="K42" s="7">
        <v>119187.843682472</v>
      </c>
      <c r="L42" s="7">
        <v>127208.368040563</v>
      </c>
      <c r="M42" s="7">
        <v>133595.50708054201</v>
      </c>
      <c r="N42" s="7">
        <v>145716.40590827199</v>
      </c>
      <c r="O42" s="7">
        <f>147.17*1000</f>
        <v>147170</v>
      </c>
    </row>
    <row r="43" spans="1:15" x14ac:dyDescent="0.25">
      <c r="A43" s="4" t="s">
        <v>41</v>
      </c>
      <c r="B43" s="5">
        <v>37171.4441636872</v>
      </c>
      <c r="C43" s="5">
        <v>39008.2429881977</v>
      </c>
      <c r="D43" s="5">
        <v>39869.342165383401</v>
      </c>
      <c r="E43" s="5">
        <v>41513.230361878901</v>
      </c>
      <c r="F43" s="5">
        <v>38538.943096589501</v>
      </c>
      <c r="G43" s="5">
        <v>39357.3071270234</v>
      </c>
      <c r="H43" s="5">
        <v>39895.817343238799</v>
      </c>
      <c r="I43" s="5">
        <v>43445.254864403803</v>
      </c>
      <c r="J43" s="5">
        <v>44886.442587303303</v>
      </c>
      <c r="K43" s="5">
        <v>44351.962595388897</v>
      </c>
      <c r="L43" s="5">
        <v>49177.969452865596</v>
      </c>
      <c r="M43" s="5">
        <v>51288.6888123221</v>
      </c>
      <c r="N43" s="5">
        <v>53594.590890512402</v>
      </c>
      <c r="O43" s="5">
        <f>55.06*1000</f>
        <v>55060</v>
      </c>
    </row>
    <row r="44" spans="1:15" x14ac:dyDescent="0.25">
      <c r="A44" s="6" t="s">
        <v>39</v>
      </c>
      <c r="B44" s="7">
        <v>27441.357145000002</v>
      </c>
      <c r="C44" s="7">
        <v>28792.085942857098</v>
      </c>
      <c r="D44" s="7">
        <v>28870.3458166444</v>
      </c>
      <c r="E44" s="7">
        <v>31392.223133066302</v>
      </c>
      <c r="F44" s="7">
        <v>30051.891873609198</v>
      </c>
      <c r="G44" s="7">
        <v>30240.0900489542</v>
      </c>
      <c r="H44" s="7">
        <v>30460.844352470001</v>
      </c>
      <c r="I44" s="7">
        <v>32859.312042723599</v>
      </c>
      <c r="J44" s="7">
        <v>34479.072515490698</v>
      </c>
      <c r="K44" s="7">
        <v>32903.534502729199</v>
      </c>
      <c r="L44" s="7">
        <v>35870.684865933697</v>
      </c>
      <c r="M44" s="7">
        <v>37053.237126420499</v>
      </c>
      <c r="N44" s="7">
        <v>37437.235942080399</v>
      </c>
      <c r="O44" s="7">
        <f>38.74*1000</f>
        <v>38740</v>
      </c>
    </row>
    <row r="45" spans="1:15" x14ac:dyDescent="0.25">
      <c r="A45" s="6" t="s">
        <v>40</v>
      </c>
      <c r="B45" s="7">
        <v>9730.0870186871998</v>
      </c>
      <c r="C45" s="7">
        <v>10216.1570453405</v>
      </c>
      <c r="D45" s="7">
        <v>10998.996348739</v>
      </c>
      <c r="E45" s="7">
        <v>10121.007228812599</v>
      </c>
      <c r="F45" s="7">
        <v>8487.0512229802207</v>
      </c>
      <c r="G45" s="7">
        <v>9117.2170780692595</v>
      </c>
      <c r="H45" s="7">
        <v>9434.9729907688397</v>
      </c>
      <c r="I45" s="7">
        <v>10585.942821680201</v>
      </c>
      <c r="J45" s="7">
        <v>10407.3700718126</v>
      </c>
      <c r="K45" s="7">
        <v>11448.4280926596</v>
      </c>
      <c r="L45" s="7">
        <v>13307.284586931901</v>
      </c>
      <c r="M45" s="7">
        <v>14235.4516859016</v>
      </c>
      <c r="N45" s="7">
        <v>16157.354948431999</v>
      </c>
      <c r="O45" s="7">
        <f>16.32*1000</f>
        <v>16320</v>
      </c>
    </row>
    <row r="46" spans="1:15" x14ac:dyDescent="0.25">
      <c r="A46" s="4" t="s">
        <v>42</v>
      </c>
      <c r="B46" s="5">
        <v>35370.903415259803</v>
      </c>
      <c r="C46" s="5">
        <v>36465.427339813301</v>
      </c>
      <c r="D46" s="5">
        <v>39197.692830020002</v>
      </c>
      <c r="E46" s="5">
        <v>40343.584696570702</v>
      </c>
      <c r="F46" s="5">
        <v>37448.825195899502</v>
      </c>
      <c r="G46" s="5">
        <v>34360.260181335798</v>
      </c>
      <c r="H46" s="5">
        <v>33361.633635521597</v>
      </c>
      <c r="I46" s="5">
        <v>33256.8142763371</v>
      </c>
      <c r="J46" s="5">
        <v>34611.057657067598</v>
      </c>
      <c r="K46" s="5">
        <v>37662.524109421603</v>
      </c>
      <c r="L46" s="5">
        <v>38545.753384225201</v>
      </c>
      <c r="M46" s="5">
        <v>39037.201732237103</v>
      </c>
      <c r="N46" s="5">
        <v>37971.284087157102</v>
      </c>
      <c r="O46" s="5">
        <f>39.36*1000</f>
        <v>39360</v>
      </c>
    </row>
    <row r="47" spans="1:15" x14ac:dyDescent="0.25">
      <c r="A47" s="4" t="s">
        <v>43</v>
      </c>
      <c r="B47" s="5">
        <v>5332</v>
      </c>
      <c r="C47" s="5">
        <v>5290.8333333333303</v>
      </c>
      <c r="D47" s="5">
        <v>5197.9338842975203</v>
      </c>
      <c r="E47" s="5">
        <v>5062.80672384428</v>
      </c>
      <c r="F47" s="5">
        <v>4756.5</v>
      </c>
      <c r="G47" s="5">
        <v>5208</v>
      </c>
      <c r="H47" s="5">
        <v>5613.6074766355096</v>
      </c>
      <c r="I47" s="5">
        <v>5613.6074766355096</v>
      </c>
      <c r="J47" s="5">
        <v>4705.04672897196</v>
      </c>
      <c r="K47" s="5">
        <v>4575.2523364485996</v>
      </c>
      <c r="L47" s="5">
        <v>4786.1682242990701</v>
      </c>
      <c r="M47" s="5">
        <v>4526.5794392523403</v>
      </c>
      <c r="N47" s="5">
        <v>4477.9065420560701</v>
      </c>
      <c r="O47" s="5">
        <f>4.52*1000</f>
        <v>4520</v>
      </c>
    </row>
    <row r="48" spans="1:15" x14ac:dyDescent="0.25">
      <c r="A48" s="4" t="s">
        <v>44</v>
      </c>
      <c r="B48" s="5">
        <v>96699.080311890895</v>
      </c>
      <c r="C48" s="5">
        <v>106294.37672098901</v>
      </c>
      <c r="D48" s="5">
        <v>111010.38929083099</v>
      </c>
      <c r="E48" s="5">
        <v>119039.436483299</v>
      </c>
      <c r="F48" s="5">
        <v>128656.17997310701</v>
      </c>
      <c r="G48" s="5">
        <v>126608.807912815</v>
      </c>
      <c r="H48" s="5">
        <v>132329.53487900199</v>
      </c>
      <c r="I48" s="5">
        <v>139237.06155594499</v>
      </c>
      <c r="J48" s="5">
        <v>151220.35938907199</v>
      </c>
      <c r="K48" s="5">
        <v>160700.80509014599</v>
      </c>
      <c r="L48" s="5">
        <v>163725.51371174899</v>
      </c>
      <c r="M48" s="5">
        <v>155811.48099462799</v>
      </c>
      <c r="N48" s="5">
        <v>148984.05410766799</v>
      </c>
      <c r="O48" s="5">
        <f>151.14*1000</f>
        <v>151140</v>
      </c>
    </row>
    <row r="49" spans="1:15" x14ac:dyDescent="0.25">
      <c r="A49" s="4" t="s">
        <v>45</v>
      </c>
      <c r="B49" s="5">
        <v>1489975.31751518</v>
      </c>
      <c r="C49" s="5">
        <v>1526212.6701360201</v>
      </c>
      <c r="D49" s="5">
        <v>1612364.59278971</v>
      </c>
      <c r="E49" s="5">
        <v>1582596.1283030901</v>
      </c>
      <c r="F49" s="5">
        <v>1571879.8245010099</v>
      </c>
      <c r="G49" s="5">
        <v>1555691.3035176301</v>
      </c>
      <c r="H49" s="5">
        <v>1519863.77906447</v>
      </c>
      <c r="I49" s="5">
        <v>1599425.6026320099</v>
      </c>
      <c r="J49" s="5">
        <v>1687390.72572774</v>
      </c>
      <c r="K49" s="5">
        <v>1715605.00473922</v>
      </c>
      <c r="L49" s="5">
        <v>1780037.32177397</v>
      </c>
      <c r="M49" s="5">
        <v>1816234.9965238201</v>
      </c>
      <c r="N49" s="5">
        <v>1862800.9709952299</v>
      </c>
      <c r="O49" s="5">
        <f>1924.55*1000</f>
        <v>1924550</v>
      </c>
    </row>
    <row r="50" spans="1:15" x14ac:dyDescent="0.25">
      <c r="A50" s="5" t="s">
        <v>46</v>
      </c>
      <c r="B50" s="9">
        <v>1.96767625909932</v>
      </c>
      <c r="C50" s="9">
        <v>2.4320773770450299</v>
      </c>
      <c r="D50" s="9">
        <v>5.6448176810122401</v>
      </c>
      <c r="E50" s="10">
        <v>-1.8462613617128201</v>
      </c>
      <c r="F50" s="10">
        <v>-0.67713446345754802</v>
      </c>
      <c r="G50" s="10">
        <v>-1.0298828657919299</v>
      </c>
      <c r="H50" s="10">
        <v>-2.3029970259620298</v>
      </c>
      <c r="I50" s="9">
        <v>5.2347996355643396</v>
      </c>
      <c r="J50" s="9">
        <v>5.4997946107007696</v>
      </c>
      <c r="K50" s="9">
        <v>1.67206554956738</v>
      </c>
      <c r="L50" s="9">
        <v>3.7556615221311298</v>
      </c>
      <c r="M50" s="9">
        <v>2.03353459543069</v>
      </c>
      <c r="N50" s="9">
        <v>2.56387386877444</v>
      </c>
      <c r="O50" s="9">
        <v>3.31</v>
      </c>
    </row>
    <row r="51" spans="1:15" x14ac:dyDescent="0.25">
      <c r="A51" s="4" t="s">
        <v>47</v>
      </c>
      <c r="B51" s="5">
        <v>258958.554</v>
      </c>
      <c r="C51" s="5">
        <v>250618.76225062899</v>
      </c>
      <c r="D51" s="5">
        <v>247529.317168312</v>
      </c>
      <c r="E51" s="5">
        <v>201543.60957476401</v>
      </c>
      <c r="F51" s="5">
        <v>199582.77265103901</v>
      </c>
      <c r="G51" s="5">
        <v>248155.16247616999</v>
      </c>
      <c r="H51" s="5">
        <v>243798.623912838</v>
      </c>
      <c r="I51" s="5">
        <v>259182.632131071</v>
      </c>
      <c r="J51" s="5">
        <v>288026.47822543798</v>
      </c>
      <c r="K51" s="5">
        <v>280231.42638193502</v>
      </c>
      <c r="L51" s="5">
        <v>272211.79256113002</v>
      </c>
      <c r="M51" s="5">
        <v>195427.887347854</v>
      </c>
      <c r="N51" s="5">
        <v>207691.31055803399</v>
      </c>
      <c r="O51" s="5">
        <f>197.82*1000</f>
        <v>197820</v>
      </c>
    </row>
    <row r="52" spans="1:15" x14ac:dyDescent="0.25">
      <c r="A52" s="4" t="s">
        <v>48</v>
      </c>
      <c r="B52" s="5">
        <v>9024.4</v>
      </c>
      <c r="C52" s="5">
        <v>26469.87215327</v>
      </c>
      <c r="D52" s="5">
        <v>2386.69177872009</v>
      </c>
      <c r="E52" s="5">
        <v>1815.5975277141599</v>
      </c>
      <c r="F52" s="5">
        <v>0.69572864861730299</v>
      </c>
      <c r="G52" s="11" t="s">
        <v>4</v>
      </c>
      <c r="H52" s="11" t="s">
        <v>4</v>
      </c>
      <c r="I52" s="11" t="s">
        <v>4</v>
      </c>
      <c r="J52" s="11" t="s">
        <v>4</v>
      </c>
      <c r="K52" s="11" t="s">
        <v>4</v>
      </c>
      <c r="L52" s="11" t="s">
        <v>4</v>
      </c>
      <c r="M52" s="11" t="s">
        <v>4</v>
      </c>
      <c r="N52" s="11" t="s">
        <v>4</v>
      </c>
      <c r="O52" s="11" t="s">
        <v>4</v>
      </c>
    </row>
    <row r="53" spans="1:15" x14ac:dyDescent="0.25">
      <c r="A53" s="4" t="s">
        <v>49</v>
      </c>
      <c r="B53" s="5">
        <v>1739909.4715151801</v>
      </c>
      <c r="C53" s="5">
        <v>1750361.5602333799</v>
      </c>
      <c r="D53" s="5">
        <v>1857507.2181793</v>
      </c>
      <c r="E53" s="5">
        <v>1782324.1403501399</v>
      </c>
      <c r="F53" s="5">
        <v>1771461.9014234</v>
      </c>
      <c r="G53" s="5">
        <v>1803846.4659938</v>
      </c>
      <c r="H53" s="12">
        <v>1763662.4029773099</v>
      </c>
      <c r="I53" s="12">
        <v>1858608.23476308</v>
      </c>
      <c r="J53" s="12">
        <v>1975417.20395317</v>
      </c>
      <c r="K53" s="12">
        <v>1995836.43112116</v>
      </c>
      <c r="L53" s="12">
        <v>2052249.1143350999</v>
      </c>
      <c r="M53" s="12">
        <v>2011662.8838716799</v>
      </c>
      <c r="N53" s="12">
        <v>2070492.2815532701</v>
      </c>
      <c r="O53" s="12">
        <f>2122.37*1000</f>
        <v>2122370</v>
      </c>
    </row>
    <row r="54" spans="1:15" x14ac:dyDescent="0.25">
      <c r="A54" s="4" t="s">
        <v>50</v>
      </c>
      <c r="B54" s="5">
        <v>3.1498248341832502</v>
      </c>
      <c r="C54" s="5">
        <v>0.600726008411129</v>
      </c>
      <c r="D54" s="5">
        <v>6.1213443199492197</v>
      </c>
      <c r="E54" s="10">
        <v>-4.0475254735671902</v>
      </c>
      <c r="F54" s="10">
        <v>-0.60944239495131602</v>
      </c>
      <c r="G54" s="5">
        <v>1.82812650638337</v>
      </c>
      <c r="H54" s="10">
        <v>-2.22768754292815</v>
      </c>
      <c r="I54" s="5">
        <v>5.3834470602476001</v>
      </c>
      <c r="J54" s="5">
        <v>6.2847547431092297</v>
      </c>
      <c r="K54" s="5">
        <v>1.0336665655802999</v>
      </c>
      <c r="L54" s="5">
        <v>2.8265183626421999</v>
      </c>
      <c r="M54" s="10">
        <v>-1.9776463870748999</v>
      </c>
      <c r="N54" s="5">
        <v>2.9244163201125799</v>
      </c>
      <c r="O54" s="5">
        <v>2.5099999999999998</v>
      </c>
    </row>
    <row r="55" spans="1:15" x14ac:dyDescent="0.25">
      <c r="A55" s="13"/>
      <c r="B55" s="14"/>
      <c r="C55" s="14"/>
      <c r="D55" s="14"/>
      <c r="E55" s="15"/>
      <c r="F55" s="15"/>
      <c r="G55" s="14"/>
      <c r="H55" s="15"/>
      <c r="I55" s="14"/>
      <c r="J55" s="14"/>
      <c r="K55" s="14"/>
      <c r="L55" s="14"/>
      <c r="M55" s="15"/>
      <c r="N55" s="14"/>
    </row>
    <row r="56" spans="1:15" x14ac:dyDescent="0.25">
      <c r="A56" s="13" t="s">
        <v>51</v>
      </c>
    </row>
    <row r="57" spans="1:15" x14ac:dyDescent="0.25">
      <c r="A57" s="17" t="s">
        <v>4</v>
      </c>
      <c r="B57" s="18" t="s">
        <v>52</v>
      </c>
      <c r="C57" s="18"/>
      <c r="D57" s="18"/>
    </row>
    <row r="59" spans="1:15" x14ac:dyDescent="0.25">
      <c r="A59" s="16" t="s">
        <v>53</v>
      </c>
    </row>
    <row r="60" spans="1:15" x14ac:dyDescent="0.25">
      <c r="A60" s="16" t="s">
        <v>54</v>
      </c>
    </row>
    <row r="62" spans="1:15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3" spans="1:15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</row>
    <row r="64" spans="1:15" x14ac:dyDescent="0.25">
      <c r="A64" s="20"/>
      <c r="B64" s="21"/>
      <c r="C64" s="21"/>
      <c r="D64" s="21"/>
      <c r="E64" s="22"/>
      <c r="F64" s="22"/>
      <c r="G64" s="22"/>
      <c r="H64" s="22"/>
      <c r="I64" s="22"/>
      <c r="J64" s="22"/>
      <c r="K64" s="19"/>
    </row>
    <row r="65" spans="1:11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</row>
    <row r="66" spans="1:11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</row>
    <row r="67" spans="1:11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</row>
    <row r="68" spans="1:11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</row>
    <row r="69" spans="1:11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</row>
    <row r="70" spans="1:11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</row>
    <row r="71" spans="1:11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</row>
    <row r="72" spans="1:11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</row>
    <row r="73" spans="1:11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</row>
    <row r="74" spans="1:11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</row>
    <row r="75" spans="1:1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</row>
    <row r="76" spans="1:11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</row>
    <row r="77" spans="1:11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</row>
    <row r="78" spans="1:11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</row>
    <row r="79" spans="1:11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</row>
    <row r="80" spans="1:11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</row>
    <row r="81" spans="1:11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</row>
    <row r="82" spans="1:11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</row>
    <row r="83" spans="1:11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</row>
    <row r="84" spans="1:11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</row>
    <row r="85" spans="1:11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GDP at Constant Price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StatsOCES2</dc:creator>
  <cp:lastModifiedBy>IT Support</cp:lastModifiedBy>
  <dcterms:created xsi:type="dcterms:W3CDTF">2019-09-21T12:43:07Z</dcterms:created>
  <dcterms:modified xsi:type="dcterms:W3CDTF">2020-09-07T15:43:01Z</dcterms:modified>
</cp:coreProperties>
</file>